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\ESID 25 129 _LOT 1\"/>
    </mc:Choice>
  </mc:AlternateContent>
  <bookViews>
    <workbookView xWindow="360" yWindow="60" windowWidth="27320" windowHeight="7490"/>
  </bookViews>
  <sheets>
    <sheet name="Fiche_ESTIM" sheetId="1" r:id="rId1"/>
  </sheets>
  <calcPr calcId="162913"/>
</workbook>
</file>

<file path=xl/calcChain.xml><?xml version="1.0" encoding="utf-8"?>
<calcChain xmlns="http://schemas.openxmlformats.org/spreadsheetml/2006/main">
  <c r="P17" i="1" l="1"/>
  <c r="E19" i="1" s="1"/>
  <c r="E20" i="1" s="1"/>
  <c r="Q17" i="1"/>
  <c r="E21" i="1" s="1"/>
  <c r="E22" i="1" s="1"/>
  <c r="G13" i="1"/>
  <c r="H23" i="1"/>
  <c r="O17" i="1"/>
  <c r="E18" i="1" s="1"/>
  <c r="N17" i="1"/>
  <c r="H8" i="1" s="1"/>
  <c r="H11" i="1" s="1"/>
  <c r="H13" i="1" l="1"/>
  <c r="H14" i="1" s="1"/>
  <c r="H12" i="1"/>
  <c r="G18" i="1" l="1"/>
  <c r="H18" i="1" s="1"/>
  <c r="G21" i="1"/>
  <c r="H21" i="1" s="1"/>
  <c r="G20" i="1"/>
  <c r="H20" i="1" s="1"/>
  <c r="G19" i="1"/>
  <c r="H19" i="1" s="1"/>
  <c r="G22" i="1"/>
  <c r="H22" i="1" s="1"/>
  <c r="H24" i="1" l="1"/>
</calcChain>
</file>

<file path=xl/sharedStrings.xml><?xml version="1.0" encoding="utf-8"?>
<sst xmlns="http://schemas.openxmlformats.org/spreadsheetml/2006/main" count="73" uniqueCount="60">
  <si>
    <t>Fiche d'estimation de la part de correctif hors forfait</t>
  </si>
  <si>
    <t>données à saisir</t>
  </si>
  <si>
    <t>données à reporter sur le DE du DCE</t>
  </si>
  <si>
    <t>Cette fiche ne concerne que les marchés qui respectent les critères suivants :
- pas de correctif P3/GER "garantie totale" inclus forfaitairement au marché
- prix des pièces inclus au forfait correctif F2 (ou P2) conforme au tableau ajdacent</t>
  </si>
  <si>
    <t>Référence : Stratégie ESID</t>
  </si>
  <si>
    <t>référence : BATIPRIX 2012</t>
  </si>
  <si>
    <t>Case
à cocher</t>
  </si>
  <si>
    <t>Groupe marchandise principal
Maintien en condition…</t>
  </si>
  <si>
    <t>Seuil des pièces inlcuses au P2</t>
  </si>
  <si>
    <t>Estimation de la part des
réparations P3 hors forfait</t>
  </si>
  <si>
    <t>Coeff C</t>
  </si>
  <si>
    <r>
      <t>H</t>
    </r>
    <r>
      <rPr>
        <vertAlign val="subscript"/>
        <sz val="10"/>
        <color theme="1"/>
        <rFont val="Marianne"/>
        <family val="3"/>
      </rPr>
      <t>HO</t>
    </r>
    <r>
      <rPr>
        <sz val="10"/>
        <color theme="1"/>
        <rFont val="Marianne"/>
        <family val="3"/>
      </rPr>
      <t xml:space="preserve"> tech</t>
    </r>
  </si>
  <si>
    <r>
      <t>H</t>
    </r>
    <r>
      <rPr>
        <vertAlign val="subscript"/>
        <sz val="10"/>
        <color theme="1"/>
        <rFont val="Marianne"/>
        <family val="3"/>
      </rPr>
      <t>HO</t>
    </r>
    <r>
      <rPr>
        <sz val="10"/>
        <color theme="1"/>
        <rFont val="Marianne"/>
        <family val="3"/>
      </rPr>
      <t xml:space="preserve"> ing</t>
    </r>
  </si>
  <si>
    <t>37.02.01 installations électriques</t>
  </si>
  <si>
    <t>1000 € HT</t>
  </si>
  <si>
    <r>
      <t xml:space="preserve">Estimation du coût global du marché ou du lot, </t>
    </r>
    <r>
      <rPr>
        <b/>
        <sz val="10"/>
        <color theme="1"/>
        <rFont val="Marianne"/>
        <family val="3"/>
      </rPr>
      <t>sur 4 ans,</t>
    </r>
    <r>
      <rPr>
        <sz val="10"/>
        <color theme="1"/>
        <rFont val="Marianne"/>
        <family val="3"/>
      </rPr>
      <t xml:space="preserve"> en €HT (prestations F2 / P2 forfaitaires)</t>
    </r>
  </si>
  <si>
    <t>37.02.03 plomberie et assainissement extérieur</t>
  </si>
  <si>
    <t>500 € HT</t>
  </si>
  <si>
    <t>37.02.03 chauffage ventilation climatisation</t>
  </si>
  <si>
    <r>
      <t xml:space="preserve">Estimation du coût des réparations hors forfait, </t>
    </r>
    <r>
      <rPr>
        <b/>
        <sz val="10"/>
        <color theme="1"/>
        <rFont val="Marianne"/>
        <family val="3"/>
      </rPr>
      <t>sur 4 ans,</t>
    </r>
    <r>
      <rPr>
        <sz val="10"/>
        <color theme="1"/>
        <rFont val="Marianne"/>
        <family val="3"/>
      </rPr>
      <t xml:space="preserve"> en €HT (prestations F2&gt;seuil / P3 hors forfait)</t>
    </r>
  </si>
  <si>
    <t>37.02.05 levage lourd</t>
  </si>
  <si>
    <t>37.03.05 charpente - couverture</t>
  </si>
  <si>
    <t>37.02.06 portes et portails</t>
  </si>
  <si>
    <r>
      <t>Montant du DE du détail estimatif DE</t>
    </r>
    <r>
      <rPr>
        <i/>
        <vertAlign val="subscript"/>
        <sz val="10"/>
        <color theme="1"/>
        <rFont val="Marianne"/>
        <family val="3"/>
      </rPr>
      <t>DECorrectif_devis</t>
    </r>
    <r>
      <rPr>
        <i/>
        <sz val="10"/>
        <color theme="1"/>
        <rFont val="Marianne"/>
        <family val="3"/>
      </rPr>
      <t xml:space="preserve"> (€HT)</t>
    </r>
  </si>
  <si>
    <t>37.02.08 systèmes de sécurité incendie (SSI)</t>
  </si>
  <si>
    <t>Part des pièces (€ HT)</t>
  </si>
  <si>
    <t>37.02.09 voiries et réseaux divers (VRD)</t>
  </si>
  <si>
    <t>Part de la main d'œuvre (€ HT)</t>
  </si>
  <si>
    <t>x</t>
  </si>
  <si>
    <t>37.02.10 équipements industriels</t>
  </si>
  <si>
    <t>Nb d'heures totales estimé en correctif (heures)</t>
  </si>
  <si>
    <t>37.02.12 matériels de sécurité (anti-intrusion)</t>
  </si>
  <si>
    <t>37.02.13 groupes électrogènes</t>
  </si>
  <si>
    <t>DETAIL ESTIMATIF DES REPARATIONS HORS FORFAIT</t>
  </si>
  <si>
    <t>N° de prix</t>
  </si>
  <si>
    <t>Descriptif</t>
  </si>
  <si>
    <t>Unité</t>
  </si>
  <si>
    <t>Prix unitaire
€ HT</t>
  </si>
  <si>
    <t>%
main d'œuvre</t>
  </si>
  <si>
    <t>Quantité</t>
  </si>
  <si>
    <t>Total
€ HT</t>
  </si>
  <si>
    <t>NE PAS FAC :</t>
  </si>
  <si>
    <t>C</t>
  </si>
  <si>
    <t>Coefficient majorateur d'entreprise à appliquer sur le prix sec HT des pièces.</t>
  </si>
  <si>
    <t>u</t>
  </si>
  <si>
    <r>
      <t>H</t>
    </r>
    <r>
      <rPr>
        <vertAlign val="subscript"/>
        <sz val="10"/>
        <color theme="1"/>
        <rFont val="Marianne Light"/>
        <family val="3"/>
      </rPr>
      <t xml:space="preserve">HO </t>
    </r>
    <r>
      <rPr>
        <sz val="10"/>
        <color theme="1"/>
        <rFont val="Marianne Light"/>
        <family val="3"/>
      </rPr>
      <t>technicien</t>
    </r>
  </si>
  <si>
    <t>Heure de main d’œuvre technicien
en heures ouvrées (HO)</t>
  </si>
  <si>
    <t>heure</t>
  </si>
  <si>
    <r>
      <t>H</t>
    </r>
    <r>
      <rPr>
        <vertAlign val="subscript"/>
        <sz val="10"/>
        <color theme="1"/>
        <rFont val="Marianne Light"/>
        <family val="3"/>
      </rPr>
      <t>HNO</t>
    </r>
    <r>
      <rPr>
        <sz val="10"/>
        <color theme="1"/>
        <rFont val="Marianne Light"/>
        <family val="3"/>
      </rPr>
      <t xml:space="preserve"> technicien</t>
    </r>
  </si>
  <si>
    <t>Heure de main d’œuvre technicien
en heures non ouvrées (HNO)</t>
  </si>
  <si>
    <t>Coefficient multiplicateur : x2
Fréquence d'intervention HNO : 5%</t>
  </si>
  <si>
    <r>
      <t>H</t>
    </r>
    <r>
      <rPr>
        <vertAlign val="subscript"/>
        <sz val="10"/>
        <color theme="1"/>
        <rFont val="Marianne Light"/>
        <family val="3"/>
      </rPr>
      <t xml:space="preserve">HO </t>
    </r>
    <r>
      <rPr>
        <sz val="10"/>
        <color theme="1"/>
        <rFont val="Marianne Light"/>
        <family val="3"/>
      </rPr>
      <t>ingénieur</t>
    </r>
  </si>
  <si>
    <t>Heure de main d’œuvre ingénieur
en heures ouvrées (HO)</t>
  </si>
  <si>
    <r>
      <t>H</t>
    </r>
    <r>
      <rPr>
        <vertAlign val="subscript"/>
        <sz val="10"/>
        <color theme="1"/>
        <rFont val="Marianne Light"/>
        <family val="3"/>
      </rPr>
      <t xml:space="preserve">HNO </t>
    </r>
    <r>
      <rPr>
        <sz val="10"/>
        <color theme="1"/>
        <rFont val="Marianne Light"/>
        <family val="3"/>
      </rPr>
      <t>ingénieur</t>
    </r>
  </si>
  <si>
    <t>Heure de main d’œuvre ingénieur
en heures non ouvrées (HNO)</t>
  </si>
  <si>
    <t>Coefficient multiplicateur : x2
Fréquence d'intervention HNO : 2%</t>
  </si>
  <si>
    <t>Indemnité
déplacement
site isolé</t>
  </si>
  <si>
    <t>Indemnité de déplacement sur sites isolés (réf. article 3.1.2.1 CCAP) pour des prestations non forfaitaires</t>
  </si>
  <si>
    <t>Nombre de déplacement estimé sur 4 ans
0 si pas de site isolée listé au CCAP</t>
  </si>
  <si>
    <r>
      <t>Montant du DE du détail estimatif DE</t>
    </r>
    <r>
      <rPr>
        <b/>
        <vertAlign val="subscript"/>
        <sz val="12"/>
        <color theme="1"/>
        <rFont val="Marianne Light"/>
        <family val="3"/>
      </rPr>
      <t xml:space="preserve">DECorrectif_devis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</si>
</sst>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8"/>
      <color rgb="FF333399"/>
      <name val="Calibri"/>
      <family val="2"/>
      <scheme val="minor"/>
    </font>
    <font>
      <b/>
      <i/>
      <sz val="12"/>
      <color rgb="FF33339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Marianne"/>
      <family val="3"/>
    </font>
    <font>
      <sz val="12"/>
      <name val="Marianne Light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i/>
      <sz val="10"/>
      <color theme="1"/>
      <name val="Marianne"/>
      <family val="3"/>
    </font>
    <font>
      <i/>
      <vertAlign val="subscript"/>
      <sz val="10"/>
      <color theme="1"/>
      <name val="Marianne"/>
      <family val="3"/>
    </font>
    <font>
      <b/>
      <sz val="10"/>
      <color theme="1"/>
      <name val="Marianne Light"/>
      <family val="3"/>
    </font>
    <font>
      <sz val="10"/>
      <color theme="1"/>
      <name val="Marianne Light"/>
      <family val="3"/>
    </font>
    <font>
      <vertAlign val="subscript"/>
      <sz val="10"/>
      <color theme="1"/>
      <name val="Marianne Light"/>
      <family val="3"/>
    </font>
    <font>
      <b/>
      <sz val="12"/>
      <color theme="1"/>
      <name val="Marianne Light"/>
      <family val="3"/>
    </font>
    <font>
      <b/>
      <vertAlign val="subscript"/>
      <sz val="12"/>
      <color theme="1"/>
      <name val="Marianne Light"/>
      <family val="3"/>
    </font>
    <font>
      <sz val="8"/>
      <color theme="1"/>
      <name val="Marianne"/>
      <family val="3"/>
    </font>
    <font>
      <vertAlign val="subscript"/>
      <sz val="10"/>
      <color theme="1"/>
      <name val="Marianne"/>
      <family val="3"/>
    </font>
    <font>
      <sz val="8"/>
      <color theme="1"/>
      <name val="Marianne Light"/>
      <family val="3"/>
    </font>
    <font>
      <sz val="10"/>
      <color rgb="FFFF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ck">
        <color rgb="FF333399"/>
      </left>
      <right/>
      <top style="medium">
        <color rgb="FF333399"/>
      </top>
      <bottom style="medium">
        <color rgb="FF333399"/>
      </bottom>
      <diagonal/>
    </border>
    <border>
      <left/>
      <right/>
      <top style="medium">
        <color rgb="FF333399"/>
      </top>
      <bottom style="medium">
        <color rgb="FF333399"/>
      </bottom>
      <diagonal/>
    </border>
    <border>
      <left style="medium">
        <color rgb="FF333399"/>
      </left>
      <right style="thick">
        <color rgb="FF333399"/>
      </right>
      <top style="medium">
        <color rgb="FF333399"/>
      </top>
      <bottom style="medium">
        <color rgb="FF3333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rgb="FF333399"/>
      </diagonal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left" vertical="center" wrapText="1"/>
    </xf>
    <xf numFmtId="0" fontId="0" fillId="4" borderId="4" xfId="0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0" fillId="4" borderId="5" xfId="0" applyNumberForma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3" fontId="0" fillId="4" borderId="10" xfId="0" applyNumberForma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3" fontId="6" fillId="0" borderId="1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 vertical="center" wrapText="1"/>
    </xf>
    <xf numFmtId="3" fontId="11" fillId="0" borderId="31" xfId="0" applyNumberFormat="1" applyFont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3" fontId="13" fillId="5" borderId="18" xfId="0" applyNumberFormat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164" fontId="14" fillId="0" borderId="39" xfId="0" applyNumberFormat="1" applyFont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center" vertical="center" wrapText="1"/>
    </xf>
    <xf numFmtId="3" fontId="14" fillId="0" borderId="15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justify" vertical="center" wrapText="1"/>
    </xf>
    <xf numFmtId="164" fontId="14" fillId="0" borderId="19" xfId="0" applyNumberFormat="1" applyFont="1" applyBorder="1" applyAlignment="1">
      <alignment horizontal="center" vertical="center" wrapText="1"/>
    </xf>
    <xf numFmtId="3" fontId="14" fillId="2" borderId="37" xfId="0" applyNumberFormat="1" applyFont="1" applyFill="1" applyBorder="1" applyAlignment="1">
      <alignment horizontal="center" vertical="center" wrapText="1"/>
    </xf>
    <xf numFmtId="3" fontId="14" fillId="0" borderId="19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left" vertical="center" wrapText="1"/>
    </xf>
    <xf numFmtId="164" fontId="14" fillId="0" borderId="20" xfId="0" applyNumberFormat="1" applyFont="1" applyBorder="1" applyAlignment="1">
      <alignment horizontal="center" vertical="center" wrapText="1"/>
    </xf>
    <xf numFmtId="3" fontId="14" fillId="2" borderId="38" xfId="0" applyNumberFormat="1" applyFont="1" applyFill="1" applyBorder="1" applyAlignment="1">
      <alignment horizontal="center" vertical="center" wrapText="1"/>
    </xf>
    <xf numFmtId="3" fontId="14" fillId="0" borderId="20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3" fontId="14" fillId="3" borderId="10" xfId="0" applyNumberFormat="1" applyFont="1" applyFill="1" applyBorder="1" applyAlignment="1">
      <alignment horizontal="center" vertical="center" wrapText="1"/>
    </xf>
    <xf numFmtId="3" fontId="14" fillId="0" borderId="16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18" fillId="3" borderId="29" xfId="0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left" vertical="center" wrapText="1"/>
    </xf>
    <xf numFmtId="0" fontId="18" fillId="0" borderId="21" xfId="0" applyFont="1" applyBorder="1" applyAlignment="1">
      <alignment horizontal="right" vertical="center" wrapText="1"/>
    </xf>
    <xf numFmtId="9" fontId="18" fillId="0" borderId="22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justify" vertical="center" wrapText="1"/>
    </xf>
    <xf numFmtId="0" fontId="18" fillId="4" borderId="22" xfId="0" applyFont="1" applyFill="1" applyBorder="1" applyAlignment="1">
      <alignment horizontal="center" vertical="center" wrapText="1"/>
    </xf>
    <xf numFmtId="2" fontId="9" fillId="4" borderId="22" xfId="0" applyNumberFormat="1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center" vertical="center" wrapText="1"/>
    </xf>
    <xf numFmtId="9" fontId="20" fillId="0" borderId="33" xfId="0" applyNumberFormat="1" applyFont="1" applyBorder="1" applyAlignment="1">
      <alignment horizontal="center" vertical="center" wrapText="1"/>
    </xf>
    <xf numFmtId="2" fontId="20" fillId="0" borderId="33" xfId="0" applyNumberFormat="1" applyFont="1" applyBorder="1" applyAlignment="1">
      <alignment horizontal="center" vertical="center" wrapText="1"/>
    </xf>
    <xf numFmtId="2" fontId="20" fillId="0" borderId="34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center" vertical="center" wrapText="1"/>
    </xf>
    <xf numFmtId="9" fontId="20" fillId="0" borderId="17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center" vertical="center" wrapText="1"/>
    </xf>
    <xf numFmtId="2" fontId="20" fillId="0" borderId="28" xfId="0" applyNumberFormat="1" applyFont="1" applyBorder="1" applyAlignment="1">
      <alignment horizontal="center" vertical="center" wrapText="1"/>
    </xf>
    <xf numFmtId="0" fontId="20" fillId="0" borderId="30" xfId="0" applyFont="1" applyBorder="1" applyAlignment="1">
      <alignment horizontal="left" vertical="center" wrapText="1"/>
    </xf>
    <xf numFmtId="0" fontId="20" fillId="0" borderId="30" xfId="0" applyFont="1" applyBorder="1" applyAlignment="1">
      <alignment horizontal="center" vertical="center" wrapText="1"/>
    </xf>
    <xf numFmtId="9" fontId="20" fillId="0" borderId="30" xfId="0" applyNumberFormat="1" applyFont="1" applyBorder="1" applyAlignment="1">
      <alignment horizontal="center" vertical="center" wrapText="1"/>
    </xf>
    <xf numFmtId="2" fontId="20" fillId="0" borderId="30" xfId="0" applyNumberFormat="1" applyFont="1" applyBorder="1" applyAlignment="1">
      <alignment horizontal="center" vertical="center" wrapText="1"/>
    </xf>
    <xf numFmtId="2" fontId="20" fillId="0" borderId="31" xfId="0" applyNumberFormat="1" applyFont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6" fillId="0" borderId="35" xfId="0" applyFont="1" applyBorder="1" applyAlignment="1">
      <alignment horizontal="right" vertical="center" wrapText="1"/>
    </xf>
    <xf numFmtId="0" fontId="16" fillId="0" borderId="36" xfId="0" applyFont="1" applyBorder="1" applyAlignment="1">
      <alignment horizontal="right" vertical="center" wrapText="1"/>
    </xf>
    <xf numFmtId="0" fontId="16" fillId="0" borderId="40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1" fillId="0" borderId="24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right" vertical="center" wrapText="1"/>
    </xf>
    <xf numFmtId="0" fontId="11" fillId="0" borderId="29" xfId="0" applyFont="1" applyBorder="1" applyAlignment="1">
      <alignment horizontal="right" vertical="center" wrapText="1"/>
    </xf>
    <xf numFmtId="0" fontId="11" fillId="0" borderId="30" xfId="0" applyFont="1" applyBorder="1" applyAlignment="1">
      <alignment horizontal="right" vertical="center" wrapText="1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714375</xdr:colOff>
      <xdr:row>22</xdr:row>
      <xdr:rowOff>228600</xdr:rowOff>
    </xdr:from>
    <xdr:to>
      <xdr:col>16</xdr:col>
      <xdr:colOff>74930</xdr:colOff>
      <xdr:row>23</xdr:row>
      <xdr:rowOff>555625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13649325" y="67246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B1" workbookViewId="0">
      <selection activeCell="L24" sqref="L24"/>
    </sheetView>
  </sheetViews>
  <sheetFormatPr baseColWidth="10" defaultColWidth="11.453125" defaultRowHeight="14.5" x14ac:dyDescent="0.35"/>
  <cols>
    <col min="1" max="1" width="1.7265625" style="4" customWidth="1"/>
    <col min="2" max="2" width="14.7265625" style="4" customWidth="1"/>
    <col min="3" max="3" width="45.7265625" style="4" customWidth="1"/>
    <col min="4" max="6" width="11.453125" style="4"/>
    <col min="7" max="7" width="11.453125" style="9"/>
    <col min="8" max="8" width="13.81640625" style="9" bestFit="1" customWidth="1"/>
    <col min="9" max="9" width="1.54296875" style="4" customWidth="1"/>
    <col min="10" max="10" width="11.453125" style="4"/>
    <col min="11" max="11" width="8.7265625" style="4" customWidth="1"/>
    <col min="12" max="12" width="37.7265625" style="4" customWidth="1"/>
    <col min="13" max="13" width="12.81640625" style="4" bestFit="1" customWidth="1"/>
    <col min="14" max="14" width="23.1796875" style="4" customWidth="1"/>
    <col min="15" max="15" width="8.81640625" style="10" customWidth="1"/>
    <col min="16" max="16384" width="11.453125" style="4"/>
  </cols>
  <sheetData>
    <row r="1" spans="1:17" ht="24" thickBot="1" x14ac:dyDescent="0.4">
      <c r="A1" s="1"/>
      <c r="B1" s="88" t="s">
        <v>0</v>
      </c>
      <c r="C1" s="88"/>
      <c r="D1" s="88"/>
      <c r="E1" s="88"/>
      <c r="F1" s="88"/>
      <c r="G1" s="88"/>
      <c r="H1" s="88"/>
      <c r="I1" s="2"/>
      <c r="J1" s="28"/>
      <c r="K1" s="5"/>
      <c r="L1" s="57" t="s">
        <v>1</v>
      </c>
      <c r="M1" s="6"/>
      <c r="N1" s="94" t="s">
        <v>2</v>
      </c>
      <c r="O1" s="95"/>
      <c r="P1" s="95"/>
    </row>
    <row r="2" spans="1:17" ht="15.5" x14ac:dyDescent="0.35">
      <c r="B2" s="7"/>
      <c r="C2" s="7"/>
      <c r="D2" s="7"/>
      <c r="E2" s="7"/>
      <c r="F2" s="7"/>
      <c r="G2" s="8"/>
    </row>
    <row r="3" spans="1:17" ht="47.25" customHeight="1" thickBot="1" x14ac:dyDescent="0.4">
      <c r="B3" s="93" t="s">
        <v>3</v>
      </c>
      <c r="C3" s="93"/>
      <c r="D3" s="93"/>
      <c r="E3" s="93"/>
      <c r="F3" s="93"/>
      <c r="G3" s="93"/>
      <c r="H3" s="93"/>
      <c r="K3" s="58"/>
      <c r="L3" s="90" t="s">
        <v>4</v>
      </c>
      <c r="M3" s="90"/>
      <c r="N3" s="90"/>
      <c r="O3" s="89" t="s">
        <v>5</v>
      </c>
      <c r="P3" s="89"/>
      <c r="Q3" s="89"/>
    </row>
    <row r="4" spans="1:17" ht="28.5" customHeight="1" thickBot="1" x14ac:dyDescent="0.4">
      <c r="B4" s="12"/>
      <c r="C4" s="12"/>
      <c r="D4" s="12"/>
      <c r="E4" s="12"/>
      <c r="F4" s="12"/>
      <c r="G4" s="13"/>
      <c r="H4" s="13"/>
      <c r="K4" s="87" t="s">
        <v>6</v>
      </c>
      <c r="L4" s="67" t="s">
        <v>7</v>
      </c>
      <c r="M4" s="68" t="s">
        <v>8</v>
      </c>
      <c r="N4" s="68" t="s">
        <v>9</v>
      </c>
      <c r="O4" s="69" t="s">
        <v>10</v>
      </c>
      <c r="P4" s="70" t="s">
        <v>11</v>
      </c>
      <c r="Q4" s="71" t="s">
        <v>12</v>
      </c>
    </row>
    <row r="5" spans="1:17" ht="16" thickBot="1" x14ac:dyDescent="0.4">
      <c r="A5" s="14"/>
      <c r="B5" s="15"/>
      <c r="C5" s="15"/>
      <c r="D5" s="15"/>
      <c r="E5" s="15"/>
      <c r="F5" s="15"/>
      <c r="G5" s="16"/>
      <c r="H5" s="17"/>
      <c r="I5" s="18"/>
      <c r="K5" s="59"/>
      <c r="L5" s="72" t="s">
        <v>13</v>
      </c>
      <c r="M5" s="73" t="s">
        <v>14</v>
      </c>
      <c r="N5" s="74">
        <v>0.3</v>
      </c>
      <c r="O5" s="75">
        <v>1.28</v>
      </c>
      <c r="P5" s="75">
        <v>40</v>
      </c>
      <c r="Q5" s="76">
        <v>55</v>
      </c>
    </row>
    <row r="6" spans="1:17" ht="16.5" customHeight="1" thickBot="1" x14ac:dyDescent="0.4">
      <c r="A6" s="19"/>
      <c r="B6" s="91" t="s">
        <v>15</v>
      </c>
      <c r="C6" s="92"/>
      <c r="D6" s="92"/>
      <c r="E6" s="92"/>
      <c r="F6" s="92"/>
      <c r="G6" s="92"/>
      <c r="H6" s="29">
        <v>216000</v>
      </c>
      <c r="I6" s="20"/>
      <c r="K6" s="60"/>
      <c r="L6" s="77" t="s">
        <v>16</v>
      </c>
      <c r="M6" s="78" t="s">
        <v>17</v>
      </c>
      <c r="N6" s="79">
        <v>0.5</v>
      </c>
      <c r="O6" s="80">
        <v>1.34</v>
      </c>
      <c r="P6" s="80">
        <v>40</v>
      </c>
      <c r="Q6" s="81">
        <v>55</v>
      </c>
    </row>
    <row r="7" spans="1:17" ht="16.5" customHeight="1" thickBot="1" x14ac:dyDescent="0.4">
      <c r="A7" s="19"/>
      <c r="B7" s="21"/>
      <c r="C7" s="21"/>
      <c r="D7" s="3"/>
      <c r="E7" s="21"/>
      <c r="F7" s="21"/>
      <c r="G7" s="22"/>
      <c r="H7" s="22"/>
      <c r="I7" s="20"/>
      <c r="K7" s="60"/>
      <c r="L7" s="77" t="s">
        <v>18</v>
      </c>
      <c r="M7" s="78" t="s">
        <v>14</v>
      </c>
      <c r="N7" s="79">
        <v>0.3</v>
      </c>
      <c r="O7" s="80">
        <v>1.34</v>
      </c>
      <c r="P7" s="80">
        <v>40</v>
      </c>
      <c r="Q7" s="81">
        <v>55</v>
      </c>
    </row>
    <row r="8" spans="1:17" ht="16.5" customHeight="1" thickBot="1" x14ac:dyDescent="0.4">
      <c r="A8" s="19"/>
      <c r="B8" s="91" t="s">
        <v>19</v>
      </c>
      <c r="C8" s="92"/>
      <c r="D8" s="92"/>
      <c r="E8" s="92"/>
      <c r="F8" s="92"/>
      <c r="G8" s="92"/>
      <c r="H8" s="30">
        <f>H6*N17</f>
        <v>64800</v>
      </c>
      <c r="I8" s="20"/>
      <c r="K8" s="60" t="s">
        <v>28</v>
      </c>
      <c r="L8" s="77" t="s">
        <v>20</v>
      </c>
      <c r="M8" s="78" t="s">
        <v>14</v>
      </c>
      <c r="N8" s="79">
        <v>0.3</v>
      </c>
      <c r="O8" s="80">
        <v>1.37</v>
      </c>
      <c r="P8" s="80">
        <v>40</v>
      </c>
      <c r="Q8" s="81">
        <v>55</v>
      </c>
    </row>
    <row r="9" spans="1:17" ht="16.5" customHeight="1" thickBot="1" x14ac:dyDescent="0.4">
      <c r="A9" s="23"/>
      <c r="B9" s="24"/>
      <c r="C9" s="24"/>
      <c r="D9" s="24"/>
      <c r="E9" s="24"/>
      <c r="F9" s="24"/>
      <c r="G9" s="25"/>
      <c r="H9" s="25"/>
      <c r="I9" s="26"/>
      <c r="K9" s="60"/>
      <c r="L9" s="77" t="s">
        <v>21</v>
      </c>
      <c r="M9" s="78" t="s">
        <v>17</v>
      </c>
      <c r="N9" s="79">
        <v>0.5</v>
      </c>
      <c r="O9" s="80">
        <v>1.37</v>
      </c>
      <c r="P9" s="80">
        <v>40</v>
      </c>
      <c r="Q9" s="81">
        <v>55</v>
      </c>
    </row>
    <row r="10" spans="1:17" ht="15" thickBot="1" x14ac:dyDescent="0.4">
      <c r="K10" s="60"/>
      <c r="L10" s="77" t="s">
        <v>22</v>
      </c>
      <c r="M10" s="78" t="s">
        <v>14</v>
      </c>
      <c r="N10" s="79">
        <v>0.3</v>
      </c>
      <c r="O10" s="80">
        <v>1.37</v>
      </c>
      <c r="P10" s="80">
        <v>40</v>
      </c>
      <c r="Q10" s="81">
        <v>55</v>
      </c>
    </row>
    <row r="11" spans="1:17" x14ac:dyDescent="0.35">
      <c r="B11" s="100" t="s">
        <v>23</v>
      </c>
      <c r="C11" s="101"/>
      <c r="D11" s="101"/>
      <c r="E11" s="101"/>
      <c r="F11" s="101"/>
      <c r="G11" s="101"/>
      <c r="H11" s="31">
        <f>H8</f>
        <v>64800</v>
      </c>
      <c r="K11" s="60"/>
      <c r="L11" s="77" t="s">
        <v>24</v>
      </c>
      <c r="M11" s="78" t="s">
        <v>14</v>
      </c>
      <c r="N11" s="79">
        <v>0.3</v>
      </c>
      <c r="O11" s="80">
        <v>1.28</v>
      </c>
      <c r="P11" s="80">
        <v>40</v>
      </c>
      <c r="Q11" s="81">
        <v>55</v>
      </c>
    </row>
    <row r="12" spans="1:17" x14ac:dyDescent="0.35">
      <c r="B12" s="107" t="s">
        <v>25</v>
      </c>
      <c r="C12" s="108"/>
      <c r="D12" s="108"/>
      <c r="E12" s="108"/>
      <c r="F12" s="108"/>
      <c r="G12" s="32">
        <v>0.5</v>
      </c>
      <c r="H12" s="33">
        <f>H11*G12</f>
        <v>32400</v>
      </c>
      <c r="K12" s="60"/>
      <c r="L12" s="77" t="s">
        <v>26</v>
      </c>
      <c r="M12" s="78" t="s">
        <v>17</v>
      </c>
      <c r="N12" s="79">
        <v>0.5</v>
      </c>
      <c r="O12" s="80">
        <v>1.31</v>
      </c>
      <c r="P12" s="80">
        <v>40</v>
      </c>
      <c r="Q12" s="81">
        <v>55</v>
      </c>
    </row>
    <row r="13" spans="1:17" ht="16.5" customHeight="1" x14ac:dyDescent="0.35">
      <c r="B13" s="107" t="s">
        <v>27</v>
      </c>
      <c r="C13" s="108"/>
      <c r="D13" s="108"/>
      <c r="E13" s="108"/>
      <c r="F13" s="108"/>
      <c r="G13" s="32">
        <f>1-G12</f>
        <v>0.5</v>
      </c>
      <c r="H13" s="33">
        <f>H11*G13</f>
        <v>32400</v>
      </c>
      <c r="K13" s="60"/>
      <c r="L13" s="77" t="s">
        <v>29</v>
      </c>
      <c r="M13" s="78" t="s">
        <v>17</v>
      </c>
      <c r="N13" s="79">
        <v>0.5</v>
      </c>
      <c r="O13" s="80">
        <v>1.37</v>
      </c>
      <c r="P13" s="80">
        <v>40</v>
      </c>
      <c r="Q13" s="81">
        <v>55</v>
      </c>
    </row>
    <row r="14" spans="1:17" ht="16.5" customHeight="1" thickBot="1" x14ac:dyDescent="0.4">
      <c r="B14" s="102" t="s">
        <v>30</v>
      </c>
      <c r="C14" s="103"/>
      <c r="D14" s="103"/>
      <c r="E14" s="103"/>
      <c r="F14" s="103"/>
      <c r="G14" s="103"/>
      <c r="H14" s="34">
        <f>H13/(E19*F19+E20*F20+E21*F21+E22*F22)</f>
        <v>739.55717872631817</v>
      </c>
      <c r="K14" s="60"/>
      <c r="L14" s="77" t="s">
        <v>31</v>
      </c>
      <c r="M14" s="78" t="s">
        <v>17</v>
      </c>
      <c r="N14" s="79">
        <v>0.5</v>
      </c>
      <c r="O14" s="80">
        <v>1.37</v>
      </c>
      <c r="P14" s="80">
        <v>40</v>
      </c>
      <c r="Q14" s="81">
        <v>55</v>
      </c>
    </row>
    <row r="15" spans="1:17" ht="15" thickBot="1" x14ac:dyDescent="0.4">
      <c r="K15" s="61"/>
      <c r="L15" s="82" t="s">
        <v>32</v>
      </c>
      <c r="M15" s="83" t="s">
        <v>17</v>
      </c>
      <c r="N15" s="84">
        <v>0.5</v>
      </c>
      <c r="O15" s="85">
        <v>1.28</v>
      </c>
      <c r="P15" s="85">
        <v>40</v>
      </c>
      <c r="Q15" s="86">
        <v>55</v>
      </c>
    </row>
    <row r="16" spans="1:17" ht="15" thickBot="1" x14ac:dyDescent="0.4">
      <c r="B16" s="104" t="s">
        <v>33</v>
      </c>
      <c r="C16" s="105"/>
      <c r="D16" s="105"/>
      <c r="E16" s="105"/>
      <c r="F16" s="105"/>
      <c r="G16" s="105"/>
      <c r="H16" s="106"/>
      <c r="K16" s="28"/>
      <c r="L16" s="28"/>
      <c r="M16" s="28"/>
      <c r="N16" s="28"/>
      <c r="O16" s="62"/>
      <c r="P16" s="28"/>
      <c r="Q16" s="28"/>
    </row>
    <row r="17" spans="2:17" ht="45" customHeight="1" thickBot="1" x14ac:dyDescent="0.4">
      <c r="B17" s="35" t="s">
        <v>34</v>
      </c>
      <c r="C17" s="35" t="s">
        <v>35</v>
      </c>
      <c r="D17" s="35" t="s">
        <v>36</v>
      </c>
      <c r="E17" s="35" t="s">
        <v>37</v>
      </c>
      <c r="F17" s="35" t="s">
        <v>38</v>
      </c>
      <c r="G17" s="36" t="s">
        <v>39</v>
      </c>
      <c r="H17" s="37" t="s">
        <v>40</v>
      </c>
      <c r="K17" s="28"/>
      <c r="L17" s="28"/>
      <c r="M17" s="63" t="s">
        <v>41</v>
      </c>
      <c r="N17" s="64">
        <f>VLOOKUP("X", $K$4:$Q$15,4,)</f>
        <v>0.3</v>
      </c>
      <c r="O17" s="65">
        <f>VLOOKUP("X", $K$4:$Q$15,5,)</f>
        <v>1.37</v>
      </c>
      <c r="P17" s="65">
        <f>VLOOKUP("X", $K$4:$Q$15,6,)</f>
        <v>40</v>
      </c>
      <c r="Q17" s="66">
        <f>VLOOKUP("X", $K$4:$Q$15,7,)</f>
        <v>55</v>
      </c>
    </row>
    <row r="18" spans="2:17" ht="26.5" thickBot="1" x14ac:dyDescent="0.4">
      <c r="B18" s="38" t="s">
        <v>42</v>
      </c>
      <c r="C18" s="39" t="s">
        <v>43</v>
      </c>
      <c r="D18" s="38" t="s">
        <v>44</v>
      </c>
      <c r="E18" s="38">
        <f>O17</f>
        <v>1.37</v>
      </c>
      <c r="F18" s="40"/>
      <c r="G18" s="41">
        <f>H12/E18</f>
        <v>23649.635036496347</v>
      </c>
      <c r="H18" s="42">
        <f>G18*E18</f>
        <v>32400</v>
      </c>
    </row>
    <row r="19" spans="2:17" ht="45" customHeight="1" x14ac:dyDescent="0.35">
      <c r="B19" s="43" t="s">
        <v>45</v>
      </c>
      <c r="C19" s="44" t="s">
        <v>46</v>
      </c>
      <c r="D19" s="43" t="s">
        <v>47</v>
      </c>
      <c r="E19" s="43">
        <f>P17</f>
        <v>40</v>
      </c>
      <c r="F19" s="45">
        <v>0.8</v>
      </c>
      <c r="G19" s="46">
        <f>ROUND(F19*$H$14,0)</f>
        <v>592</v>
      </c>
      <c r="H19" s="47">
        <f t="shared" ref="H19:H22" si="0">G19*E19</f>
        <v>23680</v>
      </c>
    </row>
    <row r="20" spans="2:17" ht="30.75" customHeight="1" thickBot="1" x14ac:dyDescent="0.4">
      <c r="B20" s="48" t="s">
        <v>48</v>
      </c>
      <c r="C20" s="49" t="s">
        <v>49</v>
      </c>
      <c r="D20" s="48" t="s">
        <v>47</v>
      </c>
      <c r="E20" s="48">
        <f>ROUND(E19*1.5,0)</f>
        <v>60</v>
      </c>
      <c r="F20" s="50">
        <v>0.05</v>
      </c>
      <c r="G20" s="51">
        <f t="shared" ref="G20:G22" si="1">ROUND(F20*$H$14,0)</f>
        <v>37</v>
      </c>
      <c r="H20" s="52">
        <f t="shared" si="0"/>
        <v>2220</v>
      </c>
      <c r="J20" s="99" t="s">
        <v>50</v>
      </c>
      <c r="K20" s="99"/>
      <c r="L20" s="99"/>
      <c r="M20" s="11"/>
    </row>
    <row r="21" spans="2:17" ht="30" customHeight="1" x14ac:dyDescent="0.35">
      <c r="B21" s="43" t="s">
        <v>51</v>
      </c>
      <c r="C21" s="44" t="s">
        <v>52</v>
      </c>
      <c r="D21" s="43" t="s">
        <v>47</v>
      </c>
      <c r="E21" s="43">
        <f>Q17</f>
        <v>55</v>
      </c>
      <c r="F21" s="45">
        <v>0.13</v>
      </c>
      <c r="G21" s="46">
        <f t="shared" si="1"/>
        <v>96</v>
      </c>
      <c r="H21" s="47">
        <f t="shared" si="0"/>
        <v>5280</v>
      </c>
    </row>
    <row r="22" spans="2:17" ht="26.25" customHeight="1" thickBot="1" x14ac:dyDescent="0.4">
      <c r="B22" s="48" t="s">
        <v>53</v>
      </c>
      <c r="C22" s="49" t="s">
        <v>54</v>
      </c>
      <c r="D22" s="48" t="s">
        <v>47</v>
      </c>
      <c r="E22" s="48">
        <f>ROUND(E21*1.5,0)</f>
        <v>83</v>
      </c>
      <c r="F22" s="50">
        <v>0.02</v>
      </c>
      <c r="G22" s="51">
        <f t="shared" si="1"/>
        <v>15</v>
      </c>
      <c r="H22" s="52">
        <f t="shared" si="0"/>
        <v>1245</v>
      </c>
      <c r="J22" s="99" t="s">
        <v>55</v>
      </c>
      <c r="K22" s="99"/>
      <c r="L22" s="99"/>
    </row>
    <row r="23" spans="2:17" ht="45.75" customHeight="1" thickBot="1" x14ac:dyDescent="0.4">
      <c r="B23" s="53" t="s">
        <v>56</v>
      </c>
      <c r="C23" s="54" t="s">
        <v>57</v>
      </c>
      <c r="D23" s="53" t="s">
        <v>44</v>
      </c>
      <c r="E23" s="53">
        <v>200</v>
      </c>
      <c r="F23" s="40"/>
      <c r="G23" s="55">
        <v>0</v>
      </c>
      <c r="H23" s="56">
        <f>E23*G23</f>
        <v>0</v>
      </c>
      <c r="J23" s="99" t="s">
        <v>58</v>
      </c>
      <c r="K23" s="99"/>
      <c r="L23" s="99"/>
    </row>
    <row r="24" spans="2:17" ht="45" customHeight="1" thickBot="1" x14ac:dyDescent="0.4">
      <c r="B24" s="96" t="s">
        <v>59</v>
      </c>
      <c r="C24" s="97"/>
      <c r="D24" s="97"/>
      <c r="E24" s="97"/>
      <c r="F24" s="97"/>
      <c r="G24" s="98"/>
      <c r="H24" s="27">
        <f>SUM(H18:H23)</f>
        <v>64825</v>
      </c>
    </row>
    <row r="25" spans="2:17" ht="26.25" customHeight="1" x14ac:dyDescent="0.35"/>
    <row r="26" spans="2:17" x14ac:dyDescent="0.35">
      <c r="C26" s="11"/>
    </row>
  </sheetData>
  <mergeCells count="16">
    <mergeCell ref="B8:G8"/>
    <mergeCell ref="B24:G24"/>
    <mergeCell ref="J23:L23"/>
    <mergeCell ref="J20:L20"/>
    <mergeCell ref="J22:L22"/>
    <mergeCell ref="B11:G11"/>
    <mergeCell ref="B14:G14"/>
    <mergeCell ref="B16:H16"/>
    <mergeCell ref="B12:F12"/>
    <mergeCell ref="B13:F13"/>
    <mergeCell ref="B1:H1"/>
    <mergeCell ref="O3:Q3"/>
    <mergeCell ref="L3:N3"/>
    <mergeCell ref="B6:G6"/>
    <mergeCell ref="B3:H3"/>
    <mergeCell ref="N1:P1"/>
  </mergeCells>
  <pageMargins left="0.7" right="0.7" top="0.75" bottom="0.75" header="0.3" footer="0.3"/>
  <pageSetup paperSize="9" orientation="portrait" r:id="rId1"/>
  <ignoredErrors>
    <ignoredError sqref="E21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A9F7B-32AF-49D9-9484-E311C527ECF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BA746C1-DC72-413A-86EA-B93D3841B9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4590CE-E613-4DBB-B646-630295062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Fiche_ESTIM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CEYTE Isabelle IMI</dc:creator>
  <cp:keywords/>
  <dc:description/>
  <cp:lastModifiedBy>HUTELLIER Fabien INGE CIVI DEFE</cp:lastModifiedBy>
  <cp:revision/>
  <dcterms:created xsi:type="dcterms:W3CDTF">2016-11-21T14:39:56Z</dcterms:created>
  <dcterms:modified xsi:type="dcterms:W3CDTF">2025-05-27T13:54:05Z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